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'Лист1'!$A$1:$G$54</definedName>
    <definedName name="_xlnm.Print_Area" localSheetId="1">'Лист2'!$A$1:$G$53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МагнитЭнерго (прямой);</t>
        </r>
      </text>
    </comment>
  </commentList>
</comments>
</file>

<file path=xl/sharedStrings.xml><?xml version="1.0" encoding="utf-8"?>
<sst xmlns="http://schemas.openxmlformats.org/spreadsheetml/2006/main" count="136" uniqueCount="55">
  <si>
    <t>№
п/п</t>
  </si>
  <si>
    <t>Показатель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</si>
  <si>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</si>
  <si>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</si>
  <si>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</si>
  <si>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</si>
  <si>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</si>
  <si>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</si>
  <si>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</si>
  <si>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</si>
  <si>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</si>
  <si>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</si>
  <si>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</si>
  <si>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</si>
  <si>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</si>
  <si>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</si>
  <si>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</si>
  <si>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</si>
  <si>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</si>
  <si>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</si>
  <si>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</si>
  <si>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</si>
  <si>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</si>
  <si>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</si>
  <si>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</si>
  <si>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</si>
  <si>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</si>
  <si>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</si>
  <si>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</si>
  <si>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</si>
  <si>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</si>
  <si>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</si>
  <si>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исп. Лукьянова А.А.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</si>
  <si>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</si>
  <si>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</si>
  <si>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</si>
  <si>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</si>
  <si>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</si>
  <si>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</si>
  <si>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</si>
  <si>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</si>
  <si>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</si>
  <si>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</si>
  <si>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</si>
  <si>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</si>
  <si>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2020 - 2024гг.</t>
  </si>
  <si>
    <t>январь 2021г.</t>
  </si>
  <si>
    <t>Прочие потребители ГП</t>
  </si>
  <si>
    <t>сетевой организации ООО "Гранат"</t>
  </si>
  <si>
    <t>Исполнительный директор</t>
  </si>
  <si>
    <t>И.Н. Иванов</t>
  </si>
  <si>
    <t>проживающее в сельских населенных пунктах</t>
  </si>
  <si>
    <t>село</t>
  </si>
  <si>
    <t>ПРОГНОЗНЫЙ БАЛАНС ЭЛЕКТРИЧЕСКОЙ ЭНЕРГИИ И МОЩНОСТИ</t>
  </si>
  <si>
    <t>2023 - 2024 гг.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</si>
</sst>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color indexed="63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54" applyFont="1" applyFill="1" applyBorder="1" applyAlignment="1">
      <alignment vertical="center" wrapText="1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164" fontId="48" fillId="0" borderId="20" xfId="0" applyNumberFormat="1" applyFont="1" applyFill="1" applyBorder="1" applyAlignment="1">
      <alignment horizontal="center" vertical="center"/>
    </xf>
    <xf numFmtId="164" fontId="48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center" vertical="center"/>
    </xf>
    <xf numFmtId="164" fontId="48" fillId="0" borderId="12" xfId="0" applyNumberFormat="1" applyFont="1" applyFill="1" applyBorder="1" applyAlignment="1">
      <alignment horizontal="center" vertical="center"/>
    </xf>
    <xf numFmtId="164" fontId="48" fillId="0" borderId="0" xfId="0" applyNumberFormat="1" applyFont="1" applyAlignment="1">
      <alignment horizontal="right" vertical="center"/>
    </xf>
    <xf numFmtId="164" fontId="48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2" fontId="48" fillId="0" borderId="0" xfId="0" applyNumberFormat="1" applyFont="1" applyAlignment="1">
      <alignment vertical="center"/>
    </xf>
    <xf numFmtId="165" fontId="48" fillId="0" borderId="0" xfId="0" applyNumberFormat="1" applyFont="1" applyAlignment="1">
      <alignment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164" fontId="48" fillId="0" borderId="15" xfId="0" applyNumberFormat="1" applyFont="1" applyFill="1" applyBorder="1" applyAlignment="1">
      <alignment horizontal="center" vertical="center"/>
    </xf>
    <xf numFmtId="164" fontId="48" fillId="0" borderId="16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" fillId="0" borderId="23" xfId="54" applyFont="1" applyFill="1" applyBorder="1" applyAlignment="1">
      <alignment vertical="center" wrapText="1"/>
      <protection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48" fillId="0" borderId="24" xfId="0" applyNumberFormat="1" applyFont="1" applyFill="1" applyBorder="1" applyAlignment="1">
      <alignment horizontal="center" vertical="center"/>
    </xf>
    <xf numFmtId="164" fontId="48" fillId="0" borderId="25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8" fillId="0" borderId="20" xfId="0" applyNumberFormat="1" applyFont="1" applyBorder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4" fontId="48" fillId="0" borderId="15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165" fontId="48" fillId="0" borderId="0" xfId="0" applyNumberFormat="1" applyFont="1" applyFill="1" applyAlignment="1">
      <alignment vertical="center"/>
    </xf>
    <xf numFmtId="164" fontId="48" fillId="0" borderId="0" xfId="0" applyNumberFormat="1" applyFont="1" applyFill="1" applyAlignment="1">
      <alignment vertical="center"/>
    </xf>
    <xf numFmtId="2" fontId="48" fillId="0" borderId="0" xfId="0" applyNumberFormat="1" applyFont="1" applyFill="1" applyAlignment="1">
      <alignment vertical="center"/>
    </xf>
    <xf numFmtId="164" fontId="48" fillId="0" borderId="26" xfId="0" applyNumberFormat="1" applyFont="1" applyFill="1" applyBorder="1" applyAlignment="1">
      <alignment horizontal="center" vertical="center"/>
    </xf>
    <xf numFmtId="164" fontId="48" fillId="0" borderId="27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164" fontId="48" fillId="0" borderId="0" xfId="0" applyNumberFormat="1" applyFont="1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Alignment="1">
      <alignment vertical="center"/>
    </xf>
    <xf numFmtId="0" fontId="47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64" fontId="7" fillId="33" borderId="28" xfId="53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2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horizontal="center" vertical="center"/>
    </xf>
    <xf numFmtId="4" fontId="48" fillId="0" borderId="1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варианты Приложения к протоколу 21.10.08 по ТСО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C29" sqref="C29:G47"/>
    </sheetView>
  </sheetViews>
  <sheetFormatPr defaultColWidth="9.140625" defaultRowHeight="15"/>
  <cols>
    <col min="1" max="1" width="7.28125" style="3" customWidth="1"/>
    <col min="2" max="2" width="57.28125" style="3" customWidth="1"/>
    <col min="3" max="3" width="12.8515625" style="4" customWidth="1"/>
    <col min="4" max="5" width="9.28125" style="4" bestFit="1" customWidth="1"/>
    <col min="6" max="6" width="11.28125" style="4" bestFit="1" customWidth="1"/>
    <col min="7" max="7" width="10.8515625" style="4" customWidth="1"/>
    <col min="8" max="8" width="10.140625" style="3" bestFit="1" customWidth="1"/>
    <col min="9" max="9" width="12.57421875" style="3" customWidth="1"/>
    <col min="10" max="16384" width="9.140625" style="3" customWidth="1"/>
  </cols>
  <sheetData>
    <row r="1" spans="1:7" s="2" customFormat="1" ht="15.75">
      <c r="A1" s="78" t="s">
        <v>6</v>
      </c>
      <c r="B1" s="78"/>
      <c r="C1" s="78"/>
      <c r="D1" s="78"/>
      <c r="E1" s="78"/>
      <c r="F1" s="78"/>
      <c r="G1" s="78"/>
    </row>
    <row r="2" spans="1:7" ht="15.75">
      <c r="A2" s="79" t="s">
        <v>37</v>
      </c>
      <c r="B2" s="79"/>
      <c r="C2" s="79"/>
      <c r="D2" s="79"/>
      <c r="E2" s="79"/>
      <c r="F2" s="79"/>
      <c r="G2" s="79"/>
    </row>
    <row r="3" spans="1:7" ht="15.75">
      <c r="A3" s="78" t="s">
        <v>46</v>
      </c>
      <c r="B3" s="78"/>
      <c r="C3" s="78"/>
      <c r="D3" s="78"/>
      <c r="E3" s="78"/>
      <c r="F3" s="78"/>
      <c r="G3" s="78"/>
    </row>
    <row r="4" ht="16.5" thickBot="1"/>
    <row r="5" spans="1:7" ht="15.75">
      <c r="A5" s="86" t="s">
        <v>0</v>
      </c>
      <c r="B5" s="88" t="s">
        <v>1</v>
      </c>
      <c r="C5" s="90" t="s">
        <v>45</v>
      </c>
      <c r="D5" s="91"/>
      <c r="E5" s="91"/>
      <c r="F5" s="91"/>
      <c r="G5" s="92"/>
    </row>
    <row r="6" spans="1:7" ht="15.75">
      <c r="A6" s="87"/>
      <c r="B6" s="89"/>
      <c r="C6" s="5" t="s">
        <v>2</v>
      </c>
      <c r="D6" s="5" t="s">
        <v>3</v>
      </c>
      <c r="E6" s="5" t="s">
        <v>4</v>
      </c>
      <c r="F6" s="5" t="s">
        <v>16</v>
      </c>
      <c r="G6" s="6" t="s">
        <v>5</v>
      </c>
    </row>
    <row r="7" spans="1:7" s="11" customFormat="1" ht="16.5" thickBot="1">
      <c r="A7" s="7">
        <v>1</v>
      </c>
      <c r="B7" s="8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s="13" customFormat="1" ht="16.5" thickBot="1">
      <c r="A8" s="12" t="s">
        <v>7</v>
      </c>
      <c r="B8" s="80" t="s">
        <v>29</v>
      </c>
      <c r="C8" s="81"/>
      <c r="D8" s="81"/>
      <c r="E8" s="81"/>
      <c r="F8" s="81"/>
      <c r="G8" s="82"/>
    </row>
    <row r="9" spans="1:7" ht="15.75">
      <c r="A9" s="14" t="s">
        <v>17</v>
      </c>
      <c r="B9" s="15" t="s">
        <v>8</v>
      </c>
      <c r="C9" s="16">
        <f>F9</f>
        <v>13490.991999999998</v>
      </c>
      <c r="D9" s="16"/>
      <c r="E9" s="16"/>
      <c r="F9" s="37">
        <f>C18+C26</f>
        <v>13490.991999999998</v>
      </c>
      <c r="G9" s="17">
        <f>G18+G26</f>
        <v>4065.842</v>
      </c>
    </row>
    <row r="10" spans="1:7" ht="15.75">
      <c r="A10" s="18" t="s">
        <v>12</v>
      </c>
      <c r="B10" s="19" t="s">
        <v>40</v>
      </c>
      <c r="C10" s="20">
        <f>G10</f>
        <v>4065.842</v>
      </c>
      <c r="D10" s="20"/>
      <c r="E10" s="20"/>
      <c r="F10" s="20"/>
      <c r="G10" s="21">
        <f>G9</f>
        <v>4065.842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16</v>
      </c>
      <c r="C14" s="20">
        <f>G14</f>
        <v>4065.842</v>
      </c>
      <c r="D14" s="20"/>
      <c r="E14" s="20"/>
      <c r="F14" s="20"/>
      <c r="G14" s="21">
        <f>G10</f>
        <v>4065.842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13</v>
      </c>
      <c r="B16" s="19" t="s">
        <v>41</v>
      </c>
      <c r="C16" s="20">
        <f>F16</f>
        <v>785.231</v>
      </c>
      <c r="D16" s="20"/>
      <c r="E16" s="20"/>
      <c r="F16" s="20">
        <v>785.231</v>
      </c>
      <c r="G16" s="21"/>
    </row>
    <row r="17" spans="1:7" ht="32.25" thickBot="1">
      <c r="A17" s="18" t="s">
        <v>39</v>
      </c>
      <c r="B17" s="30" t="s">
        <v>33</v>
      </c>
      <c r="C17" s="31">
        <f>F17</f>
        <v>12705.760999999999</v>
      </c>
      <c r="D17" s="31"/>
      <c r="E17" s="31"/>
      <c r="F17" s="31">
        <f>F9-F16</f>
        <v>12705.760999999999</v>
      </c>
      <c r="G17" s="32"/>
    </row>
    <row r="18" spans="1:10" ht="15.75">
      <c r="A18" s="14" t="s">
        <v>14</v>
      </c>
      <c r="B18" s="15" t="s">
        <v>18</v>
      </c>
      <c r="C18" s="16">
        <f>C19</f>
        <v>12921.256999999998</v>
      </c>
      <c r="D18" s="16"/>
      <c r="E18" s="16"/>
      <c r="F18" s="16">
        <f>F20+F21+F22</f>
        <v>9111.054999999998</v>
      </c>
      <c r="G18" s="17">
        <f>G20+G21+G22</f>
        <v>3810.202</v>
      </c>
      <c r="I18" s="23"/>
      <c r="J18" s="23"/>
    </row>
    <row r="19" spans="1:11" ht="15.75">
      <c r="A19" s="18" t="s">
        <v>22</v>
      </c>
      <c r="B19" s="19" t="s">
        <v>19</v>
      </c>
      <c r="C19" s="27">
        <f>F19+G19</f>
        <v>12921.256999999998</v>
      </c>
      <c r="D19" s="20"/>
      <c r="E19" s="20"/>
      <c r="F19" s="20">
        <f>F18</f>
        <v>9111.054999999998</v>
      </c>
      <c r="G19" s="21">
        <f>G18</f>
        <v>3810.202</v>
      </c>
      <c r="H19" s="23"/>
      <c r="I19" s="22">
        <f>C18-C19</f>
        <v>0</v>
      </c>
      <c r="J19" s="23"/>
      <c r="K19" s="24"/>
    </row>
    <row r="20" spans="1:11" ht="15.75">
      <c r="A20" s="18"/>
      <c r="B20" s="19" t="s">
        <v>21</v>
      </c>
      <c r="C20" s="20">
        <f>F20</f>
        <v>5584.23</v>
      </c>
      <c r="D20" s="20"/>
      <c r="E20" s="20"/>
      <c r="F20" s="27">
        <v>5584.23</v>
      </c>
      <c r="G20" s="21"/>
      <c r="I20" s="25"/>
      <c r="J20" s="23"/>
      <c r="K20" s="23"/>
    </row>
    <row r="21" spans="1:11" ht="15.75">
      <c r="A21" s="18"/>
      <c r="B21" s="19" t="s">
        <v>20</v>
      </c>
      <c r="C21" s="20">
        <f>F21+G21</f>
        <v>3531.0069999999996</v>
      </c>
      <c r="D21" s="20"/>
      <c r="E21" s="20"/>
      <c r="F21" s="20">
        <f>3080.296+8.442</f>
        <v>3088.738</v>
      </c>
      <c r="G21" s="21">
        <v>442.269</v>
      </c>
      <c r="I21" s="25"/>
      <c r="K21" s="25"/>
    </row>
    <row r="22" spans="1:11" ht="31.5">
      <c r="A22" s="18"/>
      <c r="B22" s="19" t="s">
        <v>34</v>
      </c>
      <c r="C22" s="20">
        <f>F22+G22</f>
        <v>3806.02</v>
      </c>
      <c r="D22" s="20"/>
      <c r="E22" s="20"/>
      <c r="F22" s="20">
        <f>SUM(F23:F25)</f>
        <v>438.087</v>
      </c>
      <c r="G22" s="21">
        <f>SUM(G23:G25)</f>
        <v>3367.933</v>
      </c>
      <c r="I22" s="26"/>
      <c r="J22" s="23"/>
      <c r="K22" s="25"/>
    </row>
    <row r="23" spans="1:11" ht="15.75">
      <c r="A23" s="18"/>
      <c r="B23" s="19" t="s">
        <v>38</v>
      </c>
      <c r="C23" s="20"/>
      <c r="D23" s="20"/>
      <c r="E23" s="20"/>
      <c r="F23" s="20">
        <v>9.158</v>
      </c>
      <c r="G23" s="21"/>
      <c r="I23" s="26"/>
      <c r="J23" s="23"/>
      <c r="K23" s="25"/>
    </row>
    <row r="24" spans="1:11" ht="63">
      <c r="A24" s="18"/>
      <c r="B24" s="1" t="s">
        <v>35</v>
      </c>
      <c r="C24" s="20"/>
      <c r="D24" s="20"/>
      <c r="E24" s="20"/>
      <c r="F24" s="27"/>
      <c r="G24" s="28">
        <v>952.491</v>
      </c>
      <c r="I24" s="26"/>
      <c r="J24" s="23"/>
      <c r="K24" s="25"/>
    </row>
    <row r="25" spans="1:11" ht="63.75" thickBot="1">
      <c r="A25" s="18"/>
      <c r="B25" s="34" t="s">
        <v>36</v>
      </c>
      <c r="C25" s="31"/>
      <c r="D25" s="31"/>
      <c r="E25" s="31"/>
      <c r="F25" s="35">
        <v>428.929</v>
      </c>
      <c r="G25" s="36">
        <v>2415.442</v>
      </c>
      <c r="I25" s="26"/>
      <c r="J25" s="23"/>
      <c r="K25" s="25"/>
    </row>
    <row r="26" spans="1:7" ht="15.75">
      <c r="A26" s="14" t="s">
        <v>15</v>
      </c>
      <c r="B26" s="15" t="s">
        <v>23</v>
      </c>
      <c r="C26" s="16">
        <v>569.735</v>
      </c>
      <c r="D26" s="16"/>
      <c r="E26" s="16"/>
      <c r="F26" s="16">
        <f>ROUND(C26*55.13/100,3)</f>
        <v>314.095</v>
      </c>
      <c r="G26" s="17">
        <f>C26-F26</f>
        <v>255.64</v>
      </c>
    </row>
    <row r="27" spans="1:7" ht="16.5" thickBot="1">
      <c r="A27" s="29"/>
      <c r="B27" s="30" t="s">
        <v>31</v>
      </c>
      <c r="C27" s="31">
        <f>C26/C9*100</f>
        <v>4.223077146587887</v>
      </c>
      <c r="D27" s="31"/>
      <c r="E27" s="31"/>
      <c r="F27" s="31">
        <f>F26/F9*100</f>
        <v>2.3281831313812953</v>
      </c>
      <c r="G27" s="32">
        <f>G26/G9*100</f>
        <v>6.287504531656666</v>
      </c>
    </row>
    <row r="28" spans="1:7" s="2" customFormat="1" ht="16.5" thickBot="1">
      <c r="A28" s="38" t="s">
        <v>24</v>
      </c>
      <c r="B28" s="83" t="s">
        <v>30</v>
      </c>
      <c r="C28" s="84"/>
      <c r="D28" s="84"/>
      <c r="E28" s="84"/>
      <c r="F28" s="84"/>
      <c r="G28" s="85"/>
    </row>
    <row r="29" spans="1:7" ht="15.75">
      <c r="A29" s="39" t="s">
        <v>17</v>
      </c>
      <c r="B29" s="40" t="s">
        <v>26</v>
      </c>
      <c r="C29" s="16">
        <v>24.836</v>
      </c>
      <c r="D29" s="16"/>
      <c r="E29" s="16"/>
      <c r="F29" s="16">
        <f>C29</f>
        <v>24.836</v>
      </c>
      <c r="G29" s="17">
        <f>G38+G46</f>
        <v>6.293</v>
      </c>
    </row>
    <row r="30" spans="1:9" ht="15.75">
      <c r="A30" s="41" t="s">
        <v>12</v>
      </c>
      <c r="B30" s="42" t="s">
        <v>9</v>
      </c>
      <c r="C30" s="20">
        <f>G30</f>
        <v>6.293</v>
      </c>
      <c r="D30" s="20"/>
      <c r="E30" s="20"/>
      <c r="F30" s="20"/>
      <c r="G30" s="21">
        <f>G34</f>
        <v>6.293</v>
      </c>
      <c r="I30" s="23"/>
    </row>
    <row r="31" spans="1:7" ht="15.75">
      <c r="A31" s="41"/>
      <c r="B31" s="42" t="s">
        <v>10</v>
      </c>
      <c r="C31" s="20"/>
      <c r="D31" s="20"/>
      <c r="E31" s="20"/>
      <c r="F31" s="20"/>
      <c r="G31" s="21"/>
    </row>
    <row r="32" spans="1:7" ht="15.75">
      <c r="A32" s="41"/>
      <c r="B32" s="42" t="s">
        <v>3</v>
      </c>
      <c r="C32" s="20"/>
      <c r="D32" s="20"/>
      <c r="E32" s="20"/>
      <c r="F32" s="20"/>
      <c r="G32" s="21"/>
    </row>
    <row r="33" spans="1:7" ht="15.75">
      <c r="A33" s="41"/>
      <c r="B33" s="42" t="s">
        <v>4</v>
      </c>
      <c r="C33" s="20"/>
      <c r="D33" s="20"/>
      <c r="E33" s="20"/>
      <c r="F33" s="20"/>
      <c r="G33" s="21"/>
    </row>
    <row r="34" spans="1:7" ht="15.75">
      <c r="A34" s="41"/>
      <c r="B34" s="42" t="s">
        <v>16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41"/>
      <c r="B35" s="42" t="s">
        <v>5</v>
      </c>
      <c r="C35" s="20"/>
      <c r="D35" s="20"/>
      <c r="E35" s="20"/>
      <c r="F35" s="20"/>
      <c r="G35" s="21"/>
    </row>
    <row r="36" spans="1:7" ht="15.75">
      <c r="A36" s="41" t="s">
        <v>25</v>
      </c>
      <c r="B36" s="42" t="s">
        <v>41</v>
      </c>
      <c r="C36" s="43">
        <f>F36</f>
        <v>1.546</v>
      </c>
      <c r="D36" s="43"/>
      <c r="E36" s="43"/>
      <c r="F36" s="43">
        <v>1.546</v>
      </c>
      <c r="G36" s="44"/>
    </row>
    <row r="37" spans="1:7" ht="16.5" thickBot="1">
      <c r="A37" s="41" t="s">
        <v>44</v>
      </c>
      <c r="B37" s="42" t="s">
        <v>33</v>
      </c>
      <c r="C37" s="31">
        <f>F37</f>
        <v>23.29</v>
      </c>
      <c r="D37" s="31"/>
      <c r="E37" s="31"/>
      <c r="F37" s="31">
        <f>F29-F36</f>
        <v>23.29</v>
      </c>
      <c r="G37" s="32"/>
    </row>
    <row r="38" spans="1:7" ht="15.75">
      <c r="A38" s="39" t="s">
        <v>14</v>
      </c>
      <c r="B38" s="40" t="s">
        <v>27</v>
      </c>
      <c r="C38" s="16">
        <f>F38+G38</f>
        <v>24.113000000000003</v>
      </c>
      <c r="D38" s="16"/>
      <c r="E38" s="16"/>
      <c r="F38" s="16">
        <f>F39</f>
        <v>18.144000000000002</v>
      </c>
      <c r="G38" s="17">
        <f>G39</f>
        <v>5.969</v>
      </c>
    </row>
    <row r="39" spans="1:9" ht="15.75">
      <c r="A39" s="41" t="s">
        <v>22</v>
      </c>
      <c r="B39" s="42" t="s">
        <v>19</v>
      </c>
      <c r="C39" s="20">
        <f>C38</f>
        <v>24.113000000000003</v>
      </c>
      <c r="D39" s="20"/>
      <c r="E39" s="20"/>
      <c r="F39" s="27">
        <f>SUM(F40:F42)</f>
        <v>18.144000000000002</v>
      </c>
      <c r="G39" s="28">
        <f>SUM(G40:G42)</f>
        <v>5.969</v>
      </c>
      <c r="H39" s="23"/>
      <c r="I39" s="23"/>
    </row>
    <row r="40" spans="1:7" ht="15.75">
      <c r="A40" s="45"/>
      <c r="B40" s="42" t="s">
        <v>21</v>
      </c>
      <c r="C40" s="20">
        <f>F40</f>
        <v>9.435</v>
      </c>
      <c r="D40" s="20"/>
      <c r="E40" s="46"/>
      <c r="F40" s="20">
        <v>9.435</v>
      </c>
      <c r="G40" s="21"/>
    </row>
    <row r="41" spans="1:7" ht="15.75">
      <c r="A41" s="45"/>
      <c r="B41" s="42" t="s">
        <v>20</v>
      </c>
      <c r="C41" s="27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45"/>
      <c r="B42" s="42" t="s">
        <v>34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38</v>
      </c>
      <c r="C43" s="20"/>
      <c r="D43" s="20"/>
      <c r="E43" s="20"/>
      <c r="F43" s="20">
        <v>0.009</v>
      </c>
      <c r="G43" s="21"/>
      <c r="I43" s="26"/>
      <c r="J43" s="23"/>
      <c r="K43" s="25"/>
    </row>
    <row r="44" spans="1:11" ht="63">
      <c r="A44" s="18"/>
      <c r="B44" s="1" t="s">
        <v>35</v>
      </c>
      <c r="C44" s="20"/>
      <c r="D44" s="20"/>
      <c r="E44" s="20"/>
      <c r="F44" s="27"/>
      <c r="G44" s="28">
        <v>1.263</v>
      </c>
      <c r="I44" s="26"/>
      <c r="J44" s="23"/>
      <c r="K44" s="25"/>
    </row>
    <row r="45" spans="1:11" ht="63.75" thickBot="1">
      <c r="A45" s="18"/>
      <c r="B45" s="34" t="s">
        <v>36</v>
      </c>
      <c r="C45" s="31"/>
      <c r="D45" s="31"/>
      <c r="E45" s="31"/>
      <c r="F45" s="31">
        <v>0.752</v>
      </c>
      <c r="G45" s="36">
        <v>3.432</v>
      </c>
      <c r="I45" s="26"/>
      <c r="J45" s="23"/>
      <c r="K45" s="25"/>
    </row>
    <row r="46" spans="1:8" ht="15.75">
      <c r="A46" s="39">
        <v>3</v>
      </c>
      <c r="B46" s="40" t="s">
        <v>28</v>
      </c>
      <c r="C46" s="47">
        <f>F46+G46</f>
        <v>0.7229999999999965</v>
      </c>
      <c r="D46" s="47"/>
      <c r="E46" s="47"/>
      <c r="F46" s="47">
        <f>F29-F38-G29</f>
        <v>0.39899999999999647</v>
      </c>
      <c r="G46" s="48">
        <v>0.324</v>
      </c>
      <c r="H46" s="23"/>
    </row>
    <row r="47" spans="1:7" ht="16.5" thickBot="1">
      <c r="A47" s="49"/>
      <c r="B47" s="50" t="s">
        <v>11</v>
      </c>
      <c r="C47" s="51">
        <f>ROUND(C46/C29*100,2)</f>
        <v>2.91</v>
      </c>
      <c r="D47" s="51"/>
      <c r="E47" s="51"/>
      <c r="F47" s="51">
        <f>F46/F29*100</f>
        <v>1.6065388951521844</v>
      </c>
      <c r="G47" s="52">
        <f>G46/G29*100</f>
        <v>5.148577784840299</v>
      </c>
    </row>
    <row r="48" ht="15.75">
      <c r="H48" s="23"/>
    </row>
    <row r="50" spans="2:5" ht="15.75">
      <c r="B50" s="3" t="s">
        <v>42</v>
      </c>
      <c r="E50" s="4" t="s">
        <v>43</v>
      </c>
    </row>
    <row r="53" ht="15.75">
      <c r="B53" s="33" t="s">
        <v>32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70" r:id="rId3"/>
  <ignoredErrors>
    <ignoredError sqref="A9 A20:A22 A18" numberStoredAsText="1"/>
    <ignoredError sqref="C20" formula="1"/>
    <ignoredError sqref="F39 G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7.28125" style="53" customWidth="1"/>
    <col min="2" max="2" width="57.28125" style="53" customWidth="1"/>
    <col min="3" max="3" width="12.8515625" style="62" customWidth="1"/>
    <col min="4" max="4" width="9.28125" style="62" bestFit="1" customWidth="1"/>
    <col min="5" max="5" width="13.57421875" style="62" customWidth="1"/>
    <col min="6" max="6" width="14.28125" style="62" bestFit="1" customWidth="1"/>
    <col min="7" max="7" width="10.8515625" style="62" customWidth="1"/>
    <col min="8" max="8" width="10.140625" style="53" bestFit="1" customWidth="1"/>
    <col min="9" max="9" width="12.57421875" style="53" customWidth="1"/>
    <col min="10" max="10" width="10.7109375" style="53" bestFit="1" customWidth="1"/>
    <col min="11" max="16384" width="9.140625" style="53" customWidth="1"/>
  </cols>
  <sheetData>
    <row r="1" spans="1:7" s="61" customFormat="1" ht="15.75">
      <c r="A1" s="99" t="s">
        <v>53</v>
      </c>
      <c r="B1" s="99"/>
      <c r="C1" s="99"/>
      <c r="D1" s="99"/>
      <c r="E1" s="99"/>
      <c r="F1" s="99"/>
      <c r="G1" s="99"/>
    </row>
    <row r="2" spans="1:7" ht="15.75">
      <c r="A2" s="100" t="s">
        <v>48</v>
      </c>
      <c r="B2" s="100"/>
      <c r="C2" s="100"/>
      <c r="D2" s="100"/>
      <c r="E2" s="100"/>
      <c r="F2" s="100"/>
      <c r="G2" s="100"/>
    </row>
    <row r="3" spans="1:7" ht="15.75">
      <c r="A3" s="99" t="s">
        <v>54</v>
      </c>
      <c r="B3" s="99"/>
      <c r="C3" s="99"/>
      <c r="D3" s="99"/>
      <c r="E3" s="99"/>
      <c r="F3" s="99"/>
      <c r="G3" s="99"/>
    </row>
    <row r="4" ht="16.5" thickBot="1"/>
    <row r="5" spans="1:7" ht="15.75">
      <c r="A5" s="101" t="s">
        <v>0</v>
      </c>
      <c r="B5" s="103" t="s">
        <v>1</v>
      </c>
      <c r="C5" s="105" t="s">
        <v>45</v>
      </c>
      <c r="D5" s="106"/>
      <c r="E5" s="106"/>
      <c r="F5" s="106"/>
      <c r="G5" s="107"/>
    </row>
    <row r="6" spans="1:7" ht="15.75">
      <c r="A6" s="102"/>
      <c r="B6" s="104"/>
      <c r="C6" s="27" t="s">
        <v>2</v>
      </c>
      <c r="D6" s="27" t="s">
        <v>3</v>
      </c>
      <c r="E6" s="27" t="s">
        <v>4</v>
      </c>
      <c r="F6" s="27" t="s">
        <v>16</v>
      </c>
      <c r="G6" s="28" t="s">
        <v>5</v>
      </c>
    </row>
    <row r="7" spans="1:7" s="67" customFormat="1" ht="16.5" thickBot="1">
      <c r="A7" s="63">
        <v>1</v>
      </c>
      <c r="B7" s="64">
        <v>2</v>
      </c>
      <c r="C7" s="65">
        <v>3</v>
      </c>
      <c r="D7" s="65">
        <v>4</v>
      </c>
      <c r="E7" s="65">
        <v>5</v>
      </c>
      <c r="F7" s="65">
        <v>6</v>
      </c>
      <c r="G7" s="66">
        <v>7</v>
      </c>
    </row>
    <row r="8" spans="1:7" s="73" customFormat="1" ht="16.5" thickBot="1">
      <c r="A8" s="68" t="s">
        <v>7</v>
      </c>
      <c r="B8" s="93" t="s">
        <v>29</v>
      </c>
      <c r="C8" s="94"/>
      <c r="D8" s="94"/>
      <c r="E8" s="94"/>
      <c r="F8" s="94"/>
      <c r="G8" s="95"/>
    </row>
    <row r="9" spans="1:7" ht="15.75">
      <c r="A9" s="14" t="s">
        <v>17</v>
      </c>
      <c r="B9" s="15" t="s">
        <v>8</v>
      </c>
      <c r="C9" s="16">
        <f>C16</f>
        <v>37885</v>
      </c>
      <c r="D9" s="16"/>
      <c r="E9" s="16">
        <f>E16</f>
        <v>16289</v>
      </c>
      <c r="F9" s="37">
        <f>F16+F13</f>
        <v>31291.046000000002</v>
      </c>
      <c r="G9" s="17">
        <f>G17+G26</f>
        <v>2223.167</v>
      </c>
    </row>
    <row r="10" spans="1:7" ht="15.75">
      <c r="A10" s="18" t="s">
        <v>12</v>
      </c>
      <c r="B10" s="19" t="s">
        <v>40</v>
      </c>
      <c r="C10" s="20">
        <f>C13+C14</f>
        <v>11918.213</v>
      </c>
      <c r="D10" s="20"/>
      <c r="E10" s="20"/>
      <c r="F10" s="20"/>
      <c r="G10" s="21">
        <f>G9</f>
        <v>2223.167</v>
      </c>
    </row>
    <row r="11" spans="1:7" ht="15.75">
      <c r="A11" s="18"/>
      <c r="B11" s="19" t="s">
        <v>10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>
        <f>F13</f>
        <v>9695.046</v>
      </c>
      <c r="D13" s="20"/>
      <c r="E13" s="20"/>
      <c r="F13" s="20">
        <f>E9-E17-E26</f>
        <v>9695.046</v>
      </c>
      <c r="G13" s="21"/>
    </row>
    <row r="14" spans="1:7" ht="15.75">
      <c r="A14" s="18"/>
      <c r="B14" s="19" t="s">
        <v>16</v>
      </c>
      <c r="C14" s="20">
        <f>G14</f>
        <v>2223.167</v>
      </c>
      <c r="D14" s="20"/>
      <c r="E14" s="20"/>
      <c r="F14" s="20"/>
      <c r="G14" s="21">
        <f>G26+G17</f>
        <v>2223.167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6.5" thickBot="1">
      <c r="A16" s="18" t="s">
        <v>39</v>
      </c>
      <c r="B16" s="30" t="s">
        <v>33</v>
      </c>
      <c r="C16" s="31">
        <f>E16+F16</f>
        <v>37885</v>
      </c>
      <c r="D16" s="31"/>
      <c r="E16" s="31">
        <v>16289</v>
      </c>
      <c r="F16" s="31">
        <f>14957+6639</f>
        <v>21596</v>
      </c>
      <c r="G16" s="32"/>
    </row>
    <row r="17" spans="1:10" ht="15.75">
      <c r="A17" s="14" t="s">
        <v>14</v>
      </c>
      <c r="B17" s="15" t="s">
        <v>18</v>
      </c>
      <c r="C17" s="16">
        <v>36396</v>
      </c>
      <c r="D17" s="16"/>
      <c r="E17" s="16">
        <f>E18</f>
        <v>6053</v>
      </c>
      <c r="F17" s="16">
        <f>F18</f>
        <v>28395</v>
      </c>
      <c r="G17" s="17">
        <f>G18</f>
        <v>1948</v>
      </c>
      <c r="I17" s="55"/>
      <c r="J17" s="55"/>
    </row>
    <row r="18" spans="1:11" ht="15.75">
      <c r="A18" s="18" t="s">
        <v>22</v>
      </c>
      <c r="B18" s="19" t="s">
        <v>19</v>
      </c>
      <c r="C18" s="27">
        <f>E18+F18+G18</f>
        <v>36396</v>
      </c>
      <c r="D18" s="20"/>
      <c r="E18" s="20">
        <f>SUM(E19:E21)</f>
        <v>6053</v>
      </c>
      <c r="F18" s="20">
        <f>SUM(F19:F21)</f>
        <v>28395</v>
      </c>
      <c r="G18" s="21">
        <f>SUM(G19:G21)</f>
        <v>1948</v>
      </c>
      <c r="H18" s="55"/>
      <c r="I18" s="59">
        <f>C17-C18</f>
        <v>0</v>
      </c>
      <c r="J18" s="55"/>
      <c r="K18" s="60"/>
    </row>
    <row r="19" spans="1:11" ht="15.75">
      <c r="A19" s="18"/>
      <c r="B19" s="19" t="s">
        <v>21</v>
      </c>
      <c r="C19" s="27">
        <f aca="true" t="shared" si="0" ref="C19:C25">E19+F19+G19</f>
        <v>11040</v>
      </c>
      <c r="D19" s="20"/>
      <c r="E19" s="20"/>
      <c r="F19" s="27">
        <v>10736</v>
      </c>
      <c r="G19" s="21">
        <v>304</v>
      </c>
      <c r="I19" s="56"/>
      <c r="J19" s="55"/>
      <c r="K19" s="55"/>
    </row>
    <row r="20" spans="1:11" ht="15.75">
      <c r="A20" s="18"/>
      <c r="B20" s="19" t="s">
        <v>47</v>
      </c>
      <c r="C20" s="27">
        <f t="shared" si="0"/>
        <v>23222</v>
      </c>
      <c r="D20" s="20"/>
      <c r="E20" s="20">
        <v>6031</v>
      </c>
      <c r="F20" s="20">
        <v>16822</v>
      </c>
      <c r="G20" s="21">
        <v>369</v>
      </c>
      <c r="I20" s="56"/>
      <c r="J20" s="55"/>
      <c r="K20" s="56"/>
    </row>
    <row r="21" spans="1:11" ht="31.5">
      <c r="A21" s="18"/>
      <c r="B21" s="19" t="s">
        <v>34</v>
      </c>
      <c r="C21" s="27">
        <f>E21+F21+G21</f>
        <v>2134</v>
      </c>
      <c r="D21" s="20"/>
      <c r="E21" s="57">
        <f>SUM(E22:E25)</f>
        <v>22</v>
      </c>
      <c r="F21" s="20">
        <f>SUM(F22:F25)</f>
        <v>837</v>
      </c>
      <c r="G21" s="58">
        <f>SUM(G22:G25)</f>
        <v>1275</v>
      </c>
      <c r="I21" s="54"/>
      <c r="J21" s="55"/>
      <c r="K21" s="56"/>
    </row>
    <row r="22" spans="1:11" ht="15.75">
      <c r="A22" s="18"/>
      <c r="B22" s="19" t="s">
        <v>38</v>
      </c>
      <c r="C22" s="27">
        <f t="shared" si="0"/>
        <v>344</v>
      </c>
      <c r="D22" s="20"/>
      <c r="E22" s="20">
        <v>22</v>
      </c>
      <c r="F22" s="20">
        <v>322</v>
      </c>
      <c r="G22" s="21"/>
      <c r="I22" s="54"/>
      <c r="J22" s="55"/>
      <c r="K22" s="56"/>
    </row>
    <row r="23" spans="1:11" ht="15.75">
      <c r="A23" s="18"/>
      <c r="B23" s="19" t="s">
        <v>51</v>
      </c>
      <c r="C23" s="27">
        <f t="shared" si="0"/>
        <v>38</v>
      </c>
      <c r="D23" s="20"/>
      <c r="E23" s="20"/>
      <c r="F23" s="20">
        <v>38</v>
      </c>
      <c r="G23" s="21"/>
      <c r="I23" s="54"/>
      <c r="J23" s="55"/>
      <c r="K23" s="56"/>
    </row>
    <row r="24" spans="1:11" ht="63">
      <c r="A24" s="18"/>
      <c r="B24" s="1" t="s">
        <v>35</v>
      </c>
      <c r="C24" s="27">
        <f t="shared" si="0"/>
        <v>500</v>
      </c>
      <c r="D24" s="20"/>
      <c r="E24" s="20"/>
      <c r="F24" s="27">
        <v>255</v>
      </c>
      <c r="G24" s="28">
        <v>245</v>
      </c>
      <c r="I24" s="54"/>
      <c r="J24" s="54"/>
      <c r="K24" s="54"/>
    </row>
    <row r="25" spans="1:11" ht="63.75" thickBot="1">
      <c r="A25" s="18"/>
      <c r="B25" s="34" t="s">
        <v>36</v>
      </c>
      <c r="C25" s="35">
        <f t="shared" si="0"/>
        <v>1252</v>
      </c>
      <c r="D25" s="31"/>
      <c r="E25" s="31"/>
      <c r="F25" s="35">
        <v>222</v>
      </c>
      <c r="G25" s="36">
        <v>1030</v>
      </c>
      <c r="I25" s="54"/>
      <c r="J25" s="55"/>
      <c r="K25" s="56"/>
    </row>
    <row r="26" spans="1:7" ht="15.75">
      <c r="A26" s="14" t="s">
        <v>15</v>
      </c>
      <c r="B26" s="15" t="s">
        <v>23</v>
      </c>
      <c r="C26" s="16">
        <f>C9-C17</f>
        <v>1489</v>
      </c>
      <c r="D26" s="16"/>
      <c r="E26" s="16">
        <f>ROUND(C26*36.33/100,3)</f>
        <v>540.954</v>
      </c>
      <c r="F26" s="16">
        <f>ROUND(C26*45.19/100,3)</f>
        <v>672.879</v>
      </c>
      <c r="G26" s="17">
        <f>C26-E26-F26</f>
        <v>275.16700000000003</v>
      </c>
    </row>
    <row r="27" spans="1:10" ht="16.5" thickBot="1">
      <c r="A27" s="29"/>
      <c r="B27" s="30" t="s">
        <v>31</v>
      </c>
      <c r="C27" s="31">
        <f>C26/C9*100</f>
        <v>3.9303154282697634</v>
      </c>
      <c r="D27" s="31"/>
      <c r="E27" s="31">
        <f>E26/E9*100</f>
        <v>3.32097734667567</v>
      </c>
      <c r="F27" s="31">
        <f>F26/F9*100</f>
        <v>2.150388325145794</v>
      </c>
      <c r="G27" s="32">
        <f>G26/G9*100</f>
        <v>12.37725281096742</v>
      </c>
      <c r="I27" s="54"/>
      <c r="J27" s="54"/>
    </row>
    <row r="28" spans="1:7" s="61" customFormat="1" ht="16.5" thickBot="1">
      <c r="A28" s="69" t="s">
        <v>24</v>
      </c>
      <c r="B28" s="96" t="s">
        <v>30</v>
      </c>
      <c r="C28" s="97"/>
      <c r="D28" s="97"/>
      <c r="E28" s="97"/>
      <c r="F28" s="97"/>
      <c r="G28" s="98"/>
    </row>
    <row r="29" spans="1:7" ht="15.75">
      <c r="A29" s="14" t="s">
        <v>17</v>
      </c>
      <c r="B29" s="15" t="s">
        <v>26</v>
      </c>
      <c r="C29" s="16">
        <v>8.521</v>
      </c>
      <c r="D29" s="16"/>
      <c r="E29" s="16">
        <v>4.527</v>
      </c>
      <c r="F29" s="16">
        <v>6.788</v>
      </c>
      <c r="G29" s="17">
        <v>0.388</v>
      </c>
    </row>
    <row r="30" spans="1:9" ht="15.75">
      <c r="A30" s="18" t="s">
        <v>12</v>
      </c>
      <c r="B30" s="19" t="s">
        <v>9</v>
      </c>
      <c r="C30" s="20">
        <v>4.813</v>
      </c>
      <c r="D30" s="20"/>
      <c r="E30" s="20"/>
      <c r="F30" s="20">
        <v>2.794</v>
      </c>
      <c r="G30" s="21">
        <v>2.019</v>
      </c>
      <c r="I30" s="55"/>
    </row>
    <row r="31" spans="1:7" ht="15.75">
      <c r="A31" s="18"/>
      <c r="B31" s="19" t="s">
        <v>10</v>
      </c>
      <c r="C31" s="20"/>
      <c r="D31" s="20"/>
      <c r="E31" s="20"/>
      <c r="F31" s="20"/>
      <c r="G31" s="21"/>
    </row>
    <row r="32" spans="1:7" ht="15.75">
      <c r="A32" s="18"/>
      <c r="B32" s="19" t="s">
        <v>3</v>
      </c>
      <c r="C32" s="20"/>
      <c r="D32" s="20"/>
      <c r="E32" s="20"/>
      <c r="F32" s="20"/>
      <c r="G32" s="21"/>
    </row>
    <row r="33" spans="1:7" ht="15.75">
      <c r="A33" s="18"/>
      <c r="B33" s="19" t="s">
        <v>4</v>
      </c>
      <c r="C33" s="20">
        <f>F33</f>
        <v>2.794</v>
      </c>
      <c r="D33" s="20"/>
      <c r="E33" s="20"/>
      <c r="F33" s="20">
        <v>2.794</v>
      </c>
      <c r="G33" s="21"/>
    </row>
    <row r="34" spans="1:7" ht="15.75">
      <c r="A34" s="18"/>
      <c r="B34" s="19" t="s">
        <v>16</v>
      </c>
      <c r="C34" s="20">
        <f>G34</f>
        <v>0.388</v>
      </c>
      <c r="D34" s="20"/>
      <c r="E34" s="20"/>
      <c r="F34" s="20"/>
      <c r="G34" s="21">
        <v>0.388</v>
      </c>
    </row>
    <row r="35" spans="1:7" ht="15.75">
      <c r="A35" s="18"/>
      <c r="B35" s="19" t="s">
        <v>5</v>
      </c>
      <c r="C35" s="20"/>
      <c r="D35" s="20"/>
      <c r="E35" s="20"/>
      <c r="F35" s="20"/>
      <c r="G35" s="21"/>
    </row>
    <row r="36" spans="1:7" ht="16.5" thickBot="1">
      <c r="A36" s="18" t="s">
        <v>44</v>
      </c>
      <c r="B36" s="19" t="s">
        <v>33</v>
      </c>
      <c r="C36" s="31">
        <f>E36+F36</f>
        <v>8.521</v>
      </c>
      <c r="D36" s="31"/>
      <c r="E36" s="31">
        <v>4.527</v>
      </c>
      <c r="F36" s="31">
        <v>3.994</v>
      </c>
      <c r="G36" s="32"/>
    </row>
    <row r="37" spans="1:7" ht="15.75">
      <c r="A37" s="14" t="s">
        <v>14</v>
      </c>
      <c r="B37" s="15" t="s">
        <v>27</v>
      </c>
      <c r="C37" s="16">
        <f>C38</f>
        <v>8.186</v>
      </c>
      <c r="D37" s="16"/>
      <c r="E37" s="16">
        <f>E38</f>
        <v>1.611</v>
      </c>
      <c r="F37" s="16">
        <f>F38</f>
        <v>6.2490000000000006</v>
      </c>
      <c r="G37" s="16">
        <f>G38</f>
        <v>0.326</v>
      </c>
    </row>
    <row r="38" spans="1:9" ht="15.75">
      <c r="A38" s="18" t="s">
        <v>22</v>
      </c>
      <c r="B38" s="19" t="s">
        <v>19</v>
      </c>
      <c r="C38" s="20">
        <f>C39+C40+C41</f>
        <v>8.186</v>
      </c>
      <c r="D38" s="20"/>
      <c r="E38" s="20">
        <f>E39+E40+E41</f>
        <v>1.611</v>
      </c>
      <c r="F38" s="20">
        <f>F39+F40+F41</f>
        <v>6.2490000000000006</v>
      </c>
      <c r="G38" s="21">
        <f>G39+G40+G41</f>
        <v>0.326</v>
      </c>
      <c r="H38" s="55"/>
      <c r="I38" s="55"/>
    </row>
    <row r="39" spans="1:7" ht="15.75">
      <c r="A39" s="74"/>
      <c r="B39" s="19" t="s">
        <v>21</v>
      </c>
      <c r="C39" s="20">
        <f>F39+G39</f>
        <v>1.736</v>
      </c>
      <c r="D39" s="20"/>
      <c r="E39" s="46"/>
      <c r="F39" s="20">
        <v>1.69</v>
      </c>
      <c r="G39" s="21">
        <v>0.046</v>
      </c>
    </row>
    <row r="40" spans="1:7" ht="15.75">
      <c r="A40" s="74"/>
      <c r="B40" s="19" t="s">
        <v>20</v>
      </c>
      <c r="C40" s="27">
        <f>E40+F40+G40</f>
        <v>6.191999999999999</v>
      </c>
      <c r="D40" s="20"/>
      <c r="E40" s="20">
        <v>1.608</v>
      </c>
      <c r="F40" s="20">
        <v>4.486</v>
      </c>
      <c r="G40" s="21">
        <v>0.098</v>
      </c>
    </row>
    <row r="41" spans="1:7" ht="31.5">
      <c r="A41" s="74"/>
      <c r="B41" s="19" t="s">
        <v>34</v>
      </c>
      <c r="C41" s="20">
        <f>SUM(C42:C45)</f>
        <v>0.258</v>
      </c>
      <c r="D41" s="20"/>
      <c r="E41" s="20">
        <f>SUM(E42:E45)</f>
        <v>0.003</v>
      </c>
      <c r="F41" s="20">
        <f>SUM(F42:F45)</f>
        <v>0.073</v>
      </c>
      <c r="G41" s="21">
        <f>SUM(G42:G45)</f>
        <v>0.182</v>
      </c>
    </row>
    <row r="42" spans="1:11" ht="15.75">
      <c r="A42" s="18"/>
      <c r="B42" s="19" t="s">
        <v>38</v>
      </c>
      <c r="C42" s="20">
        <f>SUM(E42:G42)</f>
        <v>0.003</v>
      </c>
      <c r="D42" s="20"/>
      <c r="E42" s="20">
        <v>0.003</v>
      </c>
      <c r="F42" s="20"/>
      <c r="G42" s="21"/>
      <c r="I42" s="54"/>
      <c r="J42" s="55"/>
      <c r="K42" s="56"/>
    </row>
    <row r="43" spans="1:11" ht="15.75">
      <c r="A43" s="18"/>
      <c r="B43" s="19" t="s">
        <v>52</v>
      </c>
      <c r="C43" s="20">
        <f>SUM(E43:G43)</f>
        <v>0.005</v>
      </c>
      <c r="D43" s="20"/>
      <c r="E43" s="20"/>
      <c r="F43" s="20">
        <v>0.005</v>
      </c>
      <c r="G43" s="21"/>
      <c r="I43" s="54"/>
      <c r="J43" s="55"/>
      <c r="K43" s="56"/>
    </row>
    <row r="44" spans="1:11" ht="63">
      <c r="A44" s="18"/>
      <c r="B44" s="1" t="s">
        <v>35</v>
      </c>
      <c r="C44" s="20">
        <f>SUM(E44:G44)</f>
        <v>0.07100000000000001</v>
      </c>
      <c r="D44" s="20"/>
      <c r="E44" s="20"/>
      <c r="F44" s="27">
        <v>0.036</v>
      </c>
      <c r="G44" s="28">
        <v>0.035</v>
      </c>
      <c r="I44" s="54"/>
      <c r="J44" s="55"/>
      <c r="K44" s="56"/>
    </row>
    <row r="45" spans="1:11" ht="63.75" thickBot="1">
      <c r="A45" s="18"/>
      <c r="B45" s="34" t="s">
        <v>36</v>
      </c>
      <c r="C45" s="31">
        <f>SUM(E45:G45)</f>
        <v>0.179</v>
      </c>
      <c r="D45" s="31"/>
      <c r="E45" s="31"/>
      <c r="F45" s="31">
        <v>0.032</v>
      </c>
      <c r="G45" s="36">
        <v>0.147</v>
      </c>
      <c r="I45" s="54"/>
      <c r="J45" s="55"/>
      <c r="K45" s="56"/>
    </row>
    <row r="46" spans="1:8" ht="15.75">
      <c r="A46" s="14">
        <v>3</v>
      </c>
      <c r="B46" s="15" t="s">
        <v>28</v>
      </c>
      <c r="C46" s="16">
        <f>C29-C37</f>
        <v>0.33500000000000085</v>
      </c>
      <c r="D46" s="16"/>
      <c r="E46" s="16">
        <v>0.122</v>
      </c>
      <c r="F46" s="16">
        <f>F29-F37-G29</f>
        <v>0.1509999999999997</v>
      </c>
      <c r="G46" s="17">
        <v>0.062</v>
      </c>
      <c r="H46" s="55"/>
    </row>
    <row r="47" spans="1:7" ht="16.5" thickBot="1">
      <c r="A47" s="75"/>
      <c r="B47" s="30" t="s">
        <v>11</v>
      </c>
      <c r="C47" s="76">
        <f>ROUND(C46/C29*100,2)</f>
        <v>3.93</v>
      </c>
      <c r="D47" s="76"/>
      <c r="E47" s="76">
        <f>E46/E29*100</f>
        <v>2.694941462337088</v>
      </c>
      <c r="F47" s="76">
        <f>F46/F29*100</f>
        <v>2.224513847966996</v>
      </c>
      <c r="G47" s="77">
        <f>G46/G29*100</f>
        <v>15.979381443298967</v>
      </c>
    </row>
    <row r="48" ht="15.75">
      <c r="H48" s="55"/>
    </row>
    <row r="50" spans="2:5" ht="15.75">
      <c r="B50" s="53" t="s">
        <v>49</v>
      </c>
      <c r="E50" s="62" t="s">
        <v>50</v>
      </c>
    </row>
    <row r="53" ht="15.75">
      <c r="B53" s="70" t="s">
        <v>32</v>
      </c>
    </row>
  </sheetData>
  <sheetProtection/>
  <mergeCells count="8">
    <mergeCell ref="B8:G8"/>
    <mergeCell ref="B28:G28"/>
    <mergeCell ref="A1:G1"/>
    <mergeCell ref="A2:G2"/>
    <mergeCell ref="A3:G3"/>
    <mergeCell ref="A5:A6"/>
    <mergeCell ref="B5:B6"/>
    <mergeCell ref="C5:G5"/>
  </mergeCells>
  <printOptions/>
  <pageMargins left="0.11811023622047245" right="0.11811023622047245" top="0.35433070866141736" bottom="0.15748031496062992" header="0.31496062992125984" footer="0.11811023622047245"/>
  <pageSetup fitToHeight="0" fitToWidth="1" horizontalDpi="600" verticalDpi="600" orientation="portrait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F5"/>
  <sheetViews>
    <sheetView zoomScalePageLayoutView="0" workbookViewId="0" topLeftCell="A1">
      <selection activeCell="F3" sqref="F3:F4"/>
    </sheetView>
  </sheetViews>
  <sheetFormatPr defaultColWidth="9.140625" defaultRowHeight="15"/>
  <cols>
    <col min="2" max="2" width="11.421875" style="0" customWidth="1"/>
  </cols>
  <sheetData>
    <row r="2" ht="21.75" customHeight="1"/>
    <row r="3" spans="2:6" ht="15">
      <c r="B3" s="71">
        <v>10.542</v>
      </c>
      <c r="C3">
        <f>ROUND(B3/$B$5*100,2)</f>
        <v>7.76</v>
      </c>
      <c r="F3">
        <f>ROUND($E$5*C3/100,3)</f>
        <v>0.008</v>
      </c>
    </row>
    <row r="4" spans="2:6" ht="15">
      <c r="B4" s="71">
        <v>125.27</v>
      </c>
      <c r="C4">
        <f>ROUND(B4/$B$5*100,2)</f>
        <v>92.24</v>
      </c>
      <c r="F4">
        <f>ROUND($E$5*C4/100,3)</f>
        <v>0.089</v>
      </c>
    </row>
    <row r="5" spans="2:6" ht="15">
      <c r="B5" s="72">
        <f>SUM(B3:B4)</f>
        <v>135.81199999999998</v>
      </c>
      <c r="C5" s="72">
        <f>SUM(C3:C4)</f>
        <v>100</v>
      </c>
      <c r="E5">
        <v>0.097</v>
      </c>
      <c r="F5">
        <f>SUM(F3:F4)</f>
        <v>0.097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B3:B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2022-02-28T15:39:29Z</dcterms:modified>
  <cp:category/>
  <cp:version/>
  <cp:contentType/>
  <cp:contentStatus/>
</cp:coreProperties>
</file>